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REDO-SERVER\Users\Geredo\Desktop\Tidredovisningar\Tidredovisning Norra Åbyggeby Byvägars Samfällighetsförening\Bokslut Norra Åbyggeby Byvägars Samfällighetsförening 2018\"/>
    </mc:Choice>
  </mc:AlternateContent>
  <xr:revisionPtr revIDLastSave="0" documentId="13_ncr:1_{ED4881FB-A26D-4834-ACA5-296635C29B09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Tom 2010" sheetId="1" r:id="rId1"/>
    <sheet name="From 2011" sheetId="4" r:id="rId2"/>
    <sheet name="Blad2" sheetId="2" r:id="rId3"/>
    <sheet name="Blad3" sheetId="3" r:id="rId4"/>
  </sheets>
  <definedNames>
    <definedName name="_xlnm._FilterDatabase" localSheetId="1" hidden="1">'From 2011'!$A$1:$K$6</definedName>
    <definedName name="_xlnm._FilterDatabase" localSheetId="0" hidden="1">'Tom 2010'!$A$1:$L$6</definedName>
  </definedNames>
  <calcPr calcId="181029"/>
</workbook>
</file>

<file path=xl/calcChain.xml><?xml version="1.0" encoding="utf-8"?>
<calcChain xmlns="http://schemas.openxmlformats.org/spreadsheetml/2006/main">
  <c r="J18" i="4" l="1"/>
  <c r="J12" i="4"/>
  <c r="J14" i="4" s="1"/>
  <c r="J10" i="4"/>
  <c r="J8" i="4"/>
  <c r="J7" i="4"/>
  <c r="J6" i="4"/>
  <c r="J17" i="4" l="1"/>
  <c r="J15" i="4"/>
  <c r="J16" i="4"/>
  <c r="I6" i="4"/>
  <c r="H6" i="4" l="1"/>
  <c r="G6" i="4" l="1"/>
  <c r="F6" i="4" l="1"/>
  <c r="E6" i="4" l="1"/>
  <c r="D6" i="4"/>
  <c r="D18" i="4" s="1"/>
  <c r="C6" i="4"/>
  <c r="C7" i="4" s="1"/>
  <c r="C10" i="4" s="1"/>
  <c r="L18" i="1"/>
  <c r="K18" i="1"/>
  <c r="L23" i="1"/>
  <c r="K23" i="1"/>
  <c r="K24" i="1" s="1"/>
  <c r="J23" i="1"/>
  <c r="I23" i="1"/>
  <c r="I24" i="1" s="1"/>
  <c r="H23" i="1"/>
  <c r="G23" i="1"/>
  <c r="G24" i="1" s="1"/>
  <c r="F23" i="1"/>
  <c r="E23" i="1"/>
  <c r="E24" i="1" s="1"/>
  <c r="D23" i="1"/>
  <c r="B27" i="1"/>
  <c r="C23" i="1"/>
  <c r="D24" i="1" s="1"/>
  <c r="B23" i="1"/>
  <c r="J18" i="1"/>
  <c r="I18" i="1"/>
  <c r="H18" i="1"/>
  <c r="G18" i="1"/>
  <c r="F18" i="1"/>
  <c r="E18" i="1"/>
  <c r="D18" i="1"/>
  <c r="C18" i="1"/>
  <c r="B18" i="1"/>
  <c r="L6" i="1"/>
  <c r="K6" i="1"/>
  <c r="J6" i="1"/>
  <c r="I6" i="1"/>
  <c r="H6" i="1"/>
  <c r="G6" i="1"/>
  <c r="F6" i="1"/>
  <c r="E6" i="1"/>
  <c r="D6" i="1"/>
  <c r="C6" i="1"/>
  <c r="F24" i="1" l="1"/>
  <c r="H24" i="1"/>
  <c r="J24" i="1"/>
  <c r="L24" i="1"/>
  <c r="C24" i="1"/>
  <c r="C25" i="1" s="1"/>
  <c r="C27" i="1" s="1"/>
  <c r="D25" i="1" s="1"/>
  <c r="D27" i="1" s="1"/>
  <c r="E25" i="1" s="1"/>
  <c r="E27" i="1" s="1"/>
  <c r="F25" i="1" s="1"/>
  <c r="F27" i="1" s="1"/>
  <c r="G25" i="1" s="1"/>
  <c r="G27" i="1" s="1"/>
  <c r="E18" i="4"/>
  <c r="F18" i="4" s="1"/>
  <c r="G18" i="4" s="1"/>
  <c r="H18" i="4" s="1"/>
  <c r="I18" i="4" s="1"/>
  <c r="D7" i="4"/>
  <c r="D10" i="4" s="1"/>
  <c r="D12" i="4" s="1"/>
  <c r="D14" i="4" s="1"/>
  <c r="C12" i="4"/>
  <c r="C14" i="4" s="1"/>
  <c r="H25" i="1" l="1"/>
  <c r="H27" i="1" s="1"/>
  <c r="I25" i="1" s="1"/>
  <c r="I27" i="1" s="1"/>
  <c r="J25" i="1" s="1"/>
  <c r="J27" i="1" s="1"/>
  <c r="K25" i="1" s="1"/>
  <c r="K27" i="1" s="1"/>
  <c r="L25" i="1" s="1"/>
  <c r="L27" i="1" s="1"/>
  <c r="E7" i="4"/>
  <c r="E10" i="4" s="1"/>
  <c r="F7" i="4" s="1"/>
  <c r="F10" i="4" s="1"/>
  <c r="G7" i="4" s="1"/>
  <c r="G10" i="4" s="1"/>
  <c r="C17" i="4"/>
  <c r="C15" i="4"/>
  <c r="C16" i="4"/>
  <c r="F12" i="4"/>
  <c r="F14" i="4" s="1"/>
  <c r="F16" i="4" s="1"/>
  <c r="D15" i="4"/>
  <c r="D16" i="4"/>
  <c r="D17" i="4"/>
  <c r="F17" i="4" l="1"/>
  <c r="E12" i="4"/>
  <c r="E14" i="4" s="1"/>
  <c r="F15" i="4"/>
  <c r="H7" i="4"/>
  <c r="H10" i="4" s="1"/>
  <c r="G12" i="4"/>
  <c r="G14" i="4" s="1"/>
  <c r="H12" i="4" l="1"/>
  <c r="H14" i="4" s="1"/>
  <c r="H17" i="4" s="1"/>
  <c r="I7" i="4"/>
  <c r="E17" i="4"/>
  <c r="E15" i="4"/>
  <c r="E16" i="4"/>
  <c r="H16" i="4"/>
  <c r="G16" i="4"/>
  <c r="G17" i="4"/>
  <c r="G15" i="4"/>
  <c r="I8" i="4" l="1"/>
  <c r="I10" i="4" s="1"/>
  <c r="I12" i="4" s="1"/>
  <c r="I14" i="4" s="1"/>
  <c r="H15" i="4"/>
  <c r="I15" i="4" l="1"/>
  <c r="I17" i="4"/>
  <c r="I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</authors>
  <commentList>
    <comment ref="B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Lasse:</t>
        </r>
        <r>
          <rPr>
            <sz val="9"/>
            <color indexed="81"/>
            <rFont val="Tahoma"/>
            <family val="2"/>
          </rPr>
          <t xml:space="preserve">
Enl årsmöte 2010-03-22
</t>
        </r>
      </text>
    </comment>
    <comment ref="C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Lasse:</t>
        </r>
        <r>
          <rPr>
            <sz val="9"/>
            <color indexed="81"/>
            <rFont val="Tahoma"/>
            <family val="2"/>
          </rPr>
          <t xml:space="preserve">
Enl konto 4050
Bärlager Alfreds Hage</t>
        </r>
      </text>
    </comment>
    <comment ref="A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Lasse:</t>
        </r>
        <r>
          <rPr>
            <sz val="9"/>
            <color indexed="81"/>
            <rFont val="Tahoma"/>
            <family val="2"/>
          </rPr>
          <t xml:space="preserve">
Enligt senaste bokslut</t>
        </r>
      </text>
    </comment>
    <comment ref="C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Lasse:</t>
        </r>
        <r>
          <rPr>
            <sz val="9"/>
            <color indexed="81"/>
            <rFont val="Tahoma"/>
            <family val="2"/>
          </rPr>
          <t xml:space="preserve">
Enligt senaste deb-längd</t>
        </r>
      </text>
    </comment>
  </commentList>
</comments>
</file>

<file path=xl/sharedStrings.xml><?xml version="1.0" encoding="utf-8"?>
<sst xmlns="http://schemas.openxmlformats.org/spreadsheetml/2006/main" count="59" uniqueCount="30">
  <si>
    <t>N Åbyggeby Byvägars Samfällighetsförening</t>
  </si>
  <si>
    <t>Indexberäkning efter senaste förrättningen år 1999</t>
  </si>
  <si>
    <t>År</t>
  </si>
  <si>
    <t>KPI årsmedeltal</t>
  </si>
  <si>
    <t>Förändring</t>
  </si>
  <si>
    <t>Omräknat värde</t>
  </si>
  <si>
    <t>Värden i tkr</t>
  </si>
  <si>
    <t>Totalt värde</t>
  </si>
  <si>
    <t>Sandtagsvägen</t>
  </si>
  <si>
    <t>N Åbyggebyvägen</t>
  </si>
  <si>
    <t>Alternativ</t>
  </si>
  <si>
    <t>KPI som ovan</t>
  </si>
  <si>
    <t>Förändr (år/år)</t>
  </si>
  <si>
    <t>Nyanläggningar</t>
  </si>
  <si>
    <t>Årets värde</t>
  </si>
  <si>
    <t>Nydikningar</t>
  </si>
  <si>
    <t>Upprustningar</t>
  </si>
  <si>
    <t>Nytt vägvärde</t>
  </si>
  <si>
    <t>Värden i kr</t>
  </si>
  <si>
    <t>Summa föreningsvärde</t>
  </si>
  <si>
    <t>Totalt andelstal</t>
  </si>
  <si>
    <t>Omräknat vägvärde</t>
  </si>
  <si>
    <t>Värde per andel</t>
  </si>
  <si>
    <t>Permanentboende</t>
  </si>
  <si>
    <t>Fritidsboende</t>
  </si>
  <si>
    <t>Indexberäkning efter styrelsebeslut 2011-06-21</t>
  </si>
  <si>
    <t>Virkesdebitering</t>
  </si>
  <si>
    <t>Eget kapital</t>
  </si>
  <si>
    <t>Genomfartsboende</t>
  </si>
  <si>
    <t>Slitageavdrag (från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</si>
</sst>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-;\-* #,##0.00\ _k_r_-;_-* &quot;-&quot;??\ _k_r_-;_-@_-"/>
    <numFmt numFmtId="164" formatCode="0.0000"/>
    <numFmt numFmtId="165" formatCode="_-* #,##0\ _k_r_-;\-* #,##0\ _k_r_-;_-* &quot;-&quot;??\ _k_r_-;_-@_-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/>
    <xf numFmtId="165" fontId="4" fillId="0" borderId="0" xfId="1" applyNumberFormat="1" applyFont="1"/>
    <xf numFmtId="1" fontId="4" fillId="0" borderId="0" xfId="0" applyNumberFormat="1" applyFont="1"/>
    <xf numFmtId="164" fontId="4" fillId="0" borderId="0" xfId="0" applyNumberFormat="1" applyFon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zoomScaleNormal="100" workbookViewId="0">
      <pane ySplit="5" topLeftCell="A6" activePane="bottomLeft" state="frozen"/>
      <selection pane="bottomLeft" activeCell="C14" sqref="C14"/>
    </sheetView>
  </sheetViews>
  <sheetFormatPr defaultRowHeight="15" x14ac:dyDescent="0.25"/>
  <cols>
    <col min="1" max="1" width="16.85546875" customWidth="1"/>
  </cols>
  <sheetData>
    <row r="1" spans="1:12" x14ac:dyDescent="0.25">
      <c r="A1" t="s">
        <v>0</v>
      </c>
    </row>
    <row r="2" spans="1:12" x14ac:dyDescent="0.25">
      <c r="A2" t="s">
        <v>1</v>
      </c>
      <c r="F2" t="s">
        <v>6</v>
      </c>
    </row>
    <row r="3" spans="1:12" x14ac:dyDescent="0.25">
      <c r="B3" t="s">
        <v>2</v>
      </c>
    </row>
    <row r="4" spans="1:12" x14ac:dyDescent="0.25">
      <c r="B4">
        <v>2000</v>
      </c>
      <c r="C4">
        <v>2001</v>
      </c>
      <c r="D4">
        <v>2002</v>
      </c>
      <c r="E4">
        <v>2003</v>
      </c>
      <c r="F4">
        <v>2004</v>
      </c>
      <c r="G4">
        <v>2005</v>
      </c>
      <c r="H4">
        <v>2006</v>
      </c>
      <c r="I4">
        <v>2007</v>
      </c>
      <c r="J4">
        <v>2008</v>
      </c>
      <c r="K4">
        <v>2009</v>
      </c>
      <c r="L4">
        <v>2010</v>
      </c>
    </row>
    <row r="5" spans="1:12" x14ac:dyDescent="0.25">
      <c r="A5" t="s">
        <v>3</v>
      </c>
      <c r="B5">
        <v>260.7</v>
      </c>
      <c r="C5">
        <v>267.10000000000002</v>
      </c>
      <c r="D5">
        <v>272.8</v>
      </c>
      <c r="E5">
        <v>278.10000000000002</v>
      </c>
      <c r="F5">
        <v>279.2</v>
      </c>
      <c r="G5">
        <v>280.39999999999998</v>
      </c>
      <c r="H5">
        <v>284.2</v>
      </c>
      <c r="I5">
        <v>290.5</v>
      </c>
      <c r="J5">
        <v>299</v>
      </c>
      <c r="K5">
        <v>300</v>
      </c>
      <c r="L5">
        <v>303.5</v>
      </c>
    </row>
    <row r="6" spans="1:12" x14ac:dyDescent="0.25">
      <c r="A6" t="s">
        <v>4</v>
      </c>
      <c r="C6" s="1">
        <f t="shared" ref="C6:L6" si="0">C5/$B5</f>
        <v>1.0245492903720752</v>
      </c>
      <c r="D6" s="1">
        <f t="shared" si="0"/>
        <v>1.0464135021097047</v>
      </c>
      <c r="E6" s="1">
        <f t="shared" si="0"/>
        <v>1.0667433831990796</v>
      </c>
      <c r="F6" s="1">
        <f t="shared" si="0"/>
        <v>1.0709627924817797</v>
      </c>
      <c r="G6" s="1">
        <f t="shared" si="0"/>
        <v>1.0755657844265438</v>
      </c>
      <c r="H6" s="1">
        <f t="shared" si="0"/>
        <v>1.0901419255849636</v>
      </c>
      <c r="I6" s="1">
        <f t="shared" si="0"/>
        <v>1.1143076332949751</v>
      </c>
      <c r="J6" s="1">
        <f t="shared" si="0"/>
        <v>1.1469121595703875</v>
      </c>
      <c r="K6" s="1">
        <f t="shared" si="0"/>
        <v>1.1507479861910241</v>
      </c>
      <c r="L6" s="1">
        <f t="shared" si="0"/>
        <v>1.1641733793632529</v>
      </c>
    </row>
    <row r="7" spans="1:12" x14ac:dyDescent="0.25">
      <c r="A7" t="s">
        <v>5</v>
      </c>
      <c r="B7">
        <v>750</v>
      </c>
      <c r="C7">
        <v>765</v>
      </c>
      <c r="D7">
        <v>787.5</v>
      </c>
      <c r="E7">
        <v>802.5</v>
      </c>
      <c r="F7">
        <v>802.5</v>
      </c>
      <c r="G7">
        <v>810</v>
      </c>
      <c r="H7">
        <v>817.5</v>
      </c>
      <c r="I7">
        <v>832.5</v>
      </c>
      <c r="J7">
        <v>862.5</v>
      </c>
      <c r="K7">
        <v>862.5</v>
      </c>
      <c r="L7">
        <v>870</v>
      </c>
    </row>
    <row r="8" spans="1:12" x14ac:dyDescent="0.25">
      <c r="A8" t="s">
        <v>8</v>
      </c>
      <c r="E8">
        <v>180.7</v>
      </c>
    </row>
    <row r="9" spans="1:12" x14ac:dyDescent="0.25">
      <c r="A9" t="s">
        <v>4</v>
      </c>
      <c r="F9" s="1">
        <v>1</v>
      </c>
      <c r="G9">
        <v>1.01</v>
      </c>
      <c r="H9">
        <v>1.02</v>
      </c>
      <c r="I9">
        <v>1.04</v>
      </c>
      <c r="J9">
        <v>1.08</v>
      </c>
      <c r="K9">
        <v>1.08</v>
      </c>
      <c r="L9">
        <v>1.0900000000000001</v>
      </c>
    </row>
    <row r="10" spans="1:12" x14ac:dyDescent="0.25">
      <c r="A10" t="s">
        <v>5</v>
      </c>
      <c r="E10">
        <v>180.7</v>
      </c>
      <c r="F10">
        <v>181.41</v>
      </c>
      <c r="G10">
        <v>182.19</v>
      </c>
      <c r="H10">
        <v>184.66</v>
      </c>
      <c r="I10">
        <v>188.76</v>
      </c>
      <c r="J10">
        <v>194.28</v>
      </c>
      <c r="K10">
        <v>194.28</v>
      </c>
      <c r="L10">
        <v>196.96</v>
      </c>
    </row>
    <row r="11" spans="1:12" x14ac:dyDescent="0.25">
      <c r="A11" t="s">
        <v>9</v>
      </c>
      <c r="K11">
        <v>1062</v>
      </c>
    </row>
    <row r="12" spans="1:12" x14ac:dyDescent="0.25">
      <c r="A12" t="s">
        <v>4</v>
      </c>
      <c r="L12">
        <v>1.01</v>
      </c>
    </row>
    <row r="13" spans="1:12" x14ac:dyDescent="0.25">
      <c r="A13" t="s">
        <v>5</v>
      </c>
      <c r="K13">
        <v>1062</v>
      </c>
      <c r="L13">
        <v>1072.6199999999999</v>
      </c>
    </row>
    <row r="14" spans="1:12" x14ac:dyDescent="0.25">
      <c r="A14" t="s">
        <v>15</v>
      </c>
      <c r="L14">
        <v>60</v>
      </c>
    </row>
    <row r="15" spans="1:12" x14ac:dyDescent="0.25">
      <c r="A15" t="s">
        <v>4</v>
      </c>
    </row>
    <row r="16" spans="1:12" x14ac:dyDescent="0.25">
      <c r="A16" t="s">
        <v>5</v>
      </c>
      <c r="L16">
        <v>60</v>
      </c>
    </row>
    <row r="18" spans="1:12" x14ac:dyDescent="0.25">
      <c r="A18" t="s">
        <v>7</v>
      </c>
      <c r="B18">
        <f t="shared" ref="B18:J18" si="1">SUM(B10+B7)</f>
        <v>750</v>
      </c>
      <c r="C18">
        <f t="shared" si="1"/>
        <v>765</v>
      </c>
      <c r="D18">
        <f t="shared" si="1"/>
        <v>787.5</v>
      </c>
      <c r="E18">
        <f t="shared" si="1"/>
        <v>983.2</v>
      </c>
      <c r="F18">
        <f t="shared" si="1"/>
        <v>983.91</v>
      </c>
      <c r="G18">
        <f t="shared" si="1"/>
        <v>992.19</v>
      </c>
      <c r="H18">
        <f t="shared" si="1"/>
        <v>1002.16</v>
      </c>
      <c r="I18">
        <f t="shared" si="1"/>
        <v>1021.26</v>
      </c>
      <c r="J18">
        <f t="shared" si="1"/>
        <v>1056.78</v>
      </c>
      <c r="K18">
        <f>SUM(K7+K10+K13)</f>
        <v>2118.7799999999997</v>
      </c>
      <c r="L18">
        <f>SUM(L7+L10+L13+L16)</f>
        <v>2199.58</v>
      </c>
    </row>
    <row r="22" spans="1:12" x14ac:dyDescent="0.25">
      <c r="A22" t="s">
        <v>10</v>
      </c>
    </row>
    <row r="23" spans="1:12" x14ac:dyDescent="0.25">
      <c r="A23" t="s">
        <v>11</v>
      </c>
      <c r="B23">
        <f t="shared" ref="B23:L23" si="2">B5</f>
        <v>260.7</v>
      </c>
      <c r="C23">
        <f t="shared" si="2"/>
        <v>267.10000000000002</v>
      </c>
      <c r="D23">
        <f t="shared" si="2"/>
        <v>272.8</v>
      </c>
      <c r="E23">
        <f t="shared" si="2"/>
        <v>278.10000000000002</v>
      </c>
      <c r="F23">
        <f t="shared" si="2"/>
        <v>279.2</v>
      </c>
      <c r="G23">
        <f t="shared" si="2"/>
        <v>280.39999999999998</v>
      </c>
      <c r="H23">
        <f t="shared" si="2"/>
        <v>284.2</v>
      </c>
      <c r="I23">
        <f t="shared" si="2"/>
        <v>290.5</v>
      </c>
      <c r="J23">
        <f t="shared" si="2"/>
        <v>299</v>
      </c>
      <c r="K23">
        <f t="shared" si="2"/>
        <v>300</v>
      </c>
      <c r="L23">
        <f t="shared" si="2"/>
        <v>303.5</v>
      </c>
    </row>
    <row r="24" spans="1:12" s="2" customFormat="1" x14ac:dyDescent="0.25">
      <c r="A24" s="2" t="s">
        <v>12</v>
      </c>
      <c r="C24" s="2">
        <f t="shared" ref="C24:L24" si="3">C23/B23</f>
        <v>1.0245492903720752</v>
      </c>
      <c r="D24" s="2">
        <f t="shared" si="3"/>
        <v>1.0213403219767876</v>
      </c>
      <c r="E24" s="2">
        <f t="shared" si="3"/>
        <v>1.0194281524926687</v>
      </c>
      <c r="F24" s="2">
        <f t="shared" si="3"/>
        <v>1.0039554117224019</v>
      </c>
      <c r="G24" s="2">
        <f t="shared" si="3"/>
        <v>1.0042979942693409</v>
      </c>
      <c r="H24" s="2">
        <f t="shared" si="3"/>
        <v>1.0135520684736092</v>
      </c>
      <c r="I24" s="2">
        <f t="shared" si="3"/>
        <v>1.0221674876847291</v>
      </c>
      <c r="J24" s="2">
        <f t="shared" si="3"/>
        <v>1.0292598967297764</v>
      </c>
      <c r="K24" s="2">
        <f t="shared" si="3"/>
        <v>1.0033444816053512</v>
      </c>
      <c r="L24" s="2">
        <f t="shared" si="3"/>
        <v>1.0116666666666667</v>
      </c>
    </row>
    <row r="25" spans="1:12" s="1" customFormat="1" x14ac:dyDescent="0.25">
      <c r="A25" s="1" t="s">
        <v>5</v>
      </c>
      <c r="B25" s="1">
        <v>750</v>
      </c>
      <c r="C25" s="1">
        <f t="shared" ref="C25:L25" si="4">B27*C24</f>
        <v>768.41196777905645</v>
      </c>
      <c r="D25" s="1">
        <f t="shared" si="4"/>
        <v>784.81012658227849</v>
      </c>
      <c r="E25" s="1">
        <f t="shared" si="4"/>
        <v>800.05753739930958</v>
      </c>
      <c r="F25" s="1">
        <f t="shared" si="4"/>
        <v>984.63683725957276</v>
      </c>
      <c r="G25" s="1">
        <f t="shared" si="4"/>
        <v>988.86880074349631</v>
      </c>
      <c r="H25" s="1">
        <f t="shared" si="4"/>
        <v>1002.270018442588</v>
      </c>
      <c r="I25" s="1">
        <f t="shared" si="4"/>
        <v>1024.4878267331874</v>
      </c>
      <c r="J25" s="1">
        <f t="shared" si="4"/>
        <v>1054.4642347443134</v>
      </c>
      <c r="K25" s="1">
        <f t="shared" si="4"/>
        <v>1057.9908709809165</v>
      </c>
      <c r="L25" s="1">
        <f t="shared" si="4"/>
        <v>2144.7240978090272</v>
      </c>
    </row>
    <row r="26" spans="1:12" s="1" customFormat="1" x14ac:dyDescent="0.25">
      <c r="A26" s="1" t="s">
        <v>13</v>
      </c>
      <c r="E26" s="1">
        <v>180.7</v>
      </c>
      <c r="K26" s="1">
        <v>1062</v>
      </c>
      <c r="L26" s="1">
        <v>60</v>
      </c>
    </row>
    <row r="27" spans="1:12" s="1" customFormat="1" x14ac:dyDescent="0.25">
      <c r="A27" s="1" t="s">
        <v>14</v>
      </c>
      <c r="B27" s="1">
        <f t="shared" ref="B27:L27" si="5">SUM(B25:B26)</f>
        <v>750</v>
      </c>
      <c r="C27" s="1">
        <f t="shared" si="5"/>
        <v>768.41196777905645</v>
      </c>
      <c r="D27" s="1">
        <f t="shared" si="5"/>
        <v>784.81012658227849</v>
      </c>
      <c r="E27" s="1">
        <f t="shared" si="5"/>
        <v>980.75753739930951</v>
      </c>
      <c r="F27" s="1">
        <f t="shared" si="5"/>
        <v>984.63683725957276</v>
      </c>
      <c r="G27" s="1">
        <f t="shared" si="5"/>
        <v>988.86880074349631</v>
      </c>
      <c r="H27" s="1">
        <f t="shared" si="5"/>
        <v>1002.270018442588</v>
      </c>
      <c r="I27" s="1">
        <f t="shared" si="5"/>
        <v>1024.4878267331874</v>
      </c>
      <c r="J27" s="1">
        <f t="shared" si="5"/>
        <v>1054.4642347443134</v>
      </c>
      <c r="K27" s="1">
        <f t="shared" si="5"/>
        <v>2119.9908709809165</v>
      </c>
      <c r="L27" s="1">
        <f t="shared" si="5"/>
        <v>2204.7240978090272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abSelected="1" zoomScaleNormal="100" workbookViewId="0">
      <pane ySplit="5" topLeftCell="A6" activePane="bottomLeft" state="frozen"/>
      <selection pane="bottomLeft" activeCell="D29" sqref="D29"/>
    </sheetView>
  </sheetViews>
  <sheetFormatPr defaultRowHeight="12.75" x14ac:dyDescent="0.2"/>
  <cols>
    <col min="1" max="1" width="20.7109375" style="3" customWidth="1"/>
    <col min="2" max="2" width="11.85546875" style="3" customWidth="1"/>
    <col min="3" max="10" width="12" style="3" bestFit="1" customWidth="1"/>
    <col min="11" max="16384" width="9.140625" style="3"/>
  </cols>
  <sheetData>
    <row r="1" spans="1:11" x14ac:dyDescent="0.2">
      <c r="A1" s="3" t="s">
        <v>0</v>
      </c>
    </row>
    <row r="2" spans="1:11" x14ac:dyDescent="0.2">
      <c r="A2" s="3" t="s">
        <v>25</v>
      </c>
      <c r="F2" s="3" t="s">
        <v>18</v>
      </c>
    </row>
    <row r="4" spans="1:11" x14ac:dyDescent="0.2">
      <c r="A4" s="3" t="s">
        <v>2</v>
      </c>
      <c r="B4" s="4">
        <v>2010</v>
      </c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</row>
    <row r="5" spans="1:11" x14ac:dyDescent="0.2">
      <c r="A5" s="3" t="s">
        <v>3</v>
      </c>
      <c r="B5" s="5">
        <v>303.45999999999998</v>
      </c>
      <c r="C5" s="5">
        <v>311.43</v>
      </c>
      <c r="D5" s="5">
        <v>314.2</v>
      </c>
      <c r="E5" s="4">
        <v>314.06</v>
      </c>
      <c r="F5" s="4">
        <v>313.49</v>
      </c>
      <c r="G5" s="4">
        <v>313.35000000000002</v>
      </c>
      <c r="H5" s="4">
        <v>316.43</v>
      </c>
      <c r="I5" s="4">
        <v>322.11</v>
      </c>
      <c r="J5" s="4">
        <v>328.4</v>
      </c>
    </row>
    <row r="6" spans="1:11" x14ac:dyDescent="0.2">
      <c r="A6" s="3" t="s">
        <v>4</v>
      </c>
      <c r="B6" s="4"/>
      <c r="C6" s="6">
        <f t="shared" ref="C6:J6" si="0">C5/B5</f>
        <v>1.0262637579911686</v>
      </c>
      <c r="D6" s="6">
        <f t="shared" si="0"/>
        <v>1.0088944546125935</v>
      </c>
      <c r="E6" s="6">
        <f t="shared" si="0"/>
        <v>0.99955442393380012</v>
      </c>
      <c r="F6" s="6">
        <f t="shared" si="0"/>
        <v>0.99818506017958353</v>
      </c>
      <c r="G6" s="6">
        <f t="shared" si="0"/>
        <v>0.99955341478197079</v>
      </c>
      <c r="H6" s="6">
        <f t="shared" si="0"/>
        <v>1.0098292644008298</v>
      </c>
      <c r="I6" s="6">
        <f t="shared" si="0"/>
        <v>1.0179502575609141</v>
      </c>
      <c r="J6" s="6">
        <f t="shared" si="0"/>
        <v>1.0195274906087981</v>
      </c>
      <c r="K6" s="7"/>
    </row>
    <row r="7" spans="1:11" x14ac:dyDescent="0.2">
      <c r="A7" s="3" t="s">
        <v>21</v>
      </c>
      <c r="B7" s="8">
        <v>2212904</v>
      </c>
      <c r="C7" s="8">
        <f t="shared" ref="C7:J7" si="1">B10*C6</f>
        <v>2271023.1751136892</v>
      </c>
      <c r="D7" s="8">
        <f t="shared" si="1"/>
        <v>2331902.3209733204</v>
      </c>
      <c r="E7" s="8">
        <f t="shared" si="1"/>
        <v>3923608.275699812</v>
      </c>
      <c r="F7" s="8">
        <f t="shared" si="1"/>
        <v>4049606.1206111382</v>
      </c>
      <c r="G7" s="8">
        <f t="shared" si="1"/>
        <v>4047797.6263788329</v>
      </c>
      <c r="H7" s="8">
        <f t="shared" si="1"/>
        <v>4087584.4994895617</v>
      </c>
      <c r="I7" s="8">
        <f t="shared" si="1"/>
        <v>4508403.4580178326</v>
      </c>
      <c r="J7" s="8">
        <f t="shared" si="1"/>
        <v>4504512.4389208499</v>
      </c>
    </row>
    <row r="8" spans="1:11" x14ac:dyDescent="0.2">
      <c r="A8" s="3" t="s">
        <v>29</v>
      </c>
      <c r="B8" s="9"/>
      <c r="C8" s="8"/>
      <c r="D8" s="8"/>
      <c r="E8" s="8"/>
      <c r="F8" s="8"/>
      <c r="G8" s="8"/>
      <c r="H8" s="8"/>
      <c r="I8" s="8">
        <f>-I7*0.02</f>
        <v>-90168.069160356652</v>
      </c>
      <c r="J8" s="8">
        <f>-J7*0.02</f>
        <v>-90090.248778416993</v>
      </c>
    </row>
    <row r="9" spans="1:11" x14ac:dyDescent="0.2">
      <c r="A9" s="3" t="s">
        <v>16</v>
      </c>
      <c r="C9" s="8">
        <v>40321</v>
      </c>
      <c r="D9" s="8">
        <v>1593455</v>
      </c>
      <c r="E9" s="8">
        <v>133361</v>
      </c>
      <c r="F9" s="8">
        <v>0</v>
      </c>
      <c r="G9" s="8">
        <v>0</v>
      </c>
      <c r="H9" s="8">
        <v>341319</v>
      </c>
      <c r="I9" s="8">
        <v>0</v>
      </c>
      <c r="J9" s="8">
        <v>0</v>
      </c>
    </row>
    <row r="10" spans="1:11" x14ac:dyDescent="0.2">
      <c r="A10" s="3" t="s">
        <v>17</v>
      </c>
      <c r="B10" s="8">
        <v>2212904</v>
      </c>
      <c r="C10" s="8">
        <f t="shared" ref="C10:H10" si="2">SUM(C9,C7)</f>
        <v>2311344.1751136892</v>
      </c>
      <c r="D10" s="8">
        <f t="shared" si="2"/>
        <v>3925357.3209733204</v>
      </c>
      <c r="E10" s="8">
        <f t="shared" si="2"/>
        <v>4056969.275699812</v>
      </c>
      <c r="F10" s="8">
        <f t="shared" si="2"/>
        <v>4049606.1206111382</v>
      </c>
      <c r="G10" s="8">
        <f t="shared" si="2"/>
        <v>4047797.6263788329</v>
      </c>
      <c r="H10" s="8">
        <f t="shared" si="2"/>
        <v>4428903.4994895617</v>
      </c>
      <c r="I10" s="8">
        <f>SUM(I9,I7,I8)</f>
        <v>4418235.3888574764</v>
      </c>
      <c r="J10" s="8">
        <f>SUM(J9,J7,J8)</f>
        <v>4414422.1901424332</v>
      </c>
    </row>
    <row r="11" spans="1:11" x14ac:dyDescent="0.2">
      <c r="A11" s="3" t="s">
        <v>27</v>
      </c>
      <c r="C11" s="8">
        <v>1043119</v>
      </c>
      <c r="D11" s="8">
        <v>782384</v>
      </c>
      <c r="E11" s="8">
        <v>699396</v>
      </c>
      <c r="F11" s="8">
        <v>1020714</v>
      </c>
      <c r="G11" s="8">
        <v>1242650</v>
      </c>
      <c r="H11" s="8">
        <v>1353509</v>
      </c>
      <c r="I11" s="8">
        <v>1537492</v>
      </c>
      <c r="J11" s="8">
        <v>1702486</v>
      </c>
    </row>
    <row r="12" spans="1:11" x14ac:dyDescent="0.2">
      <c r="A12" s="3" t="s">
        <v>19</v>
      </c>
      <c r="C12" s="8">
        <f t="shared" ref="C12:J12" si="3">SUM(C10:C11)</f>
        <v>3354463.1751136892</v>
      </c>
      <c r="D12" s="8">
        <f t="shared" si="3"/>
        <v>4707741.3209733199</v>
      </c>
      <c r="E12" s="8">
        <f t="shared" si="3"/>
        <v>4756365.275699812</v>
      </c>
      <c r="F12" s="8">
        <f t="shared" si="3"/>
        <v>5070320.1206111386</v>
      </c>
      <c r="G12" s="8">
        <f t="shared" si="3"/>
        <v>5290447.6263788324</v>
      </c>
      <c r="H12" s="8">
        <f t="shared" si="3"/>
        <v>5782412.4994895617</v>
      </c>
      <c r="I12" s="8">
        <f t="shared" si="3"/>
        <v>5955727.3888574764</v>
      </c>
      <c r="J12" s="8">
        <f t="shared" si="3"/>
        <v>6116908.1901424332</v>
      </c>
    </row>
    <row r="13" spans="1:11" x14ac:dyDescent="0.2">
      <c r="A13" s="3" t="s">
        <v>20</v>
      </c>
      <c r="C13" s="8">
        <v>723800</v>
      </c>
      <c r="D13" s="8">
        <v>721556</v>
      </c>
      <c r="E13" s="8">
        <v>726958</v>
      </c>
      <c r="F13" s="8">
        <v>727337</v>
      </c>
      <c r="G13" s="8">
        <v>734881</v>
      </c>
      <c r="H13" s="8">
        <v>733294</v>
      </c>
      <c r="I13" s="8">
        <v>747696</v>
      </c>
      <c r="J13" s="8">
        <v>753546</v>
      </c>
    </row>
    <row r="14" spans="1:11" x14ac:dyDescent="0.2">
      <c r="A14" s="3" t="s">
        <v>22</v>
      </c>
      <c r="B14" s="4"/>
      <c r="C14" s="5">
        <f t="shared" ref="C14:J14" si="4">C12/C13</f>
        <v>4.6345166829423725</v>
      </c>
      <c r="D14" s="5">
        <f t="shared" si="4"/>
        <v>6.5244295951711582</v>
      </c>
      <c r="E14" s="5">
        <f t="shared" si="4"/>
        <v>6.542833665355924</v>
      </c>
      <c r="F14" s="5">
        <f t="shared" si="4"/>
        <v>6.9710740971669782</v>
      </c>
      <c r="G14" s="5">
        <f t="shared" si="4"/>
        <v>7.1990534880869586</v>
      </c>
      <c r="H14" s="5">
        <f t="shared" si="4"/>
        <v>7.8855309050524918</v>
      </c>
      <c r="I14" s="5">
        <f t="shared" si="4"/>
        <v>7.9654396825146536</v>
      </c>
      <c r="J14" s="5">
        <f t="shared" si="4"/>
        <v>8.1174980560475838</v>
      </c>
    </row>
    <row r="15" spans="1:11" x14ac:dyDescent="0.2">
      <c r="A15" s="3" t="s">
        <v>23</v>
      </c>
      <c r="B15" s="8">
        <v>7765</v>
      </c>
      <c r="C15" s="8">
        <f t="shared" ref="C15:J15" si="5">C14*2700</f>
        <v>12513.195043944406</v>
      </c>
      <c r="D15" s="8">
        <f t="shared" si="5"/>
        <v>17615.959906962125</v>
      </c>
      <c r="E15" s="8">
        <f t="shared" si="5"/>
        <v>17665.650896460997</v>
      </c>
      <c r="F15" s="8">
        <f t="shared" si="5"/>
        <v>18821.90006235084</v>
      </c>
      <c r="G15" s="8">
        <f t="shared" si="5"/>
        <v>19437.444417834788</v>
      </c>
      <c r="H15" s="8">
        <f t="shared" si="5"/>
        <v>21290.933443641727</v>
      </c>
      <c r="I15" s="8">
        <f t="shared" si="5"/>
        <v>21506.687142789564</v>
      </c>
      <c r="J15" s="8">
        <f t="shared" si="5"/>
        <v>21917.244751328475</v>
      </c>
    </row>
    <row r="16" spans="1:11" x14ac:dyDescent="0.2">
      <c r="A16" s="3" t="s">
        <v>24</v>
      </c>
      <c r="C16" s="8">
        <f t="shared" ref="C16:J16" si="6">C14*2250</f>
        <v>10427.662536620339</v>
      </c>
      <c r="D16" s="8">
        <f t="shared" si="6"/>
        <v>14679.966589135105</v>
      </c>
      <c r="E16" s="8">
        <f t="shared" si="6"/>
        <v>14721.37574705083</v>
      </c>
      <c r="F16" s="8">
        <f t="shared" si="6"/>
        <v>15684.916718625702</v>
      </c>
      <c r="G16" s="8">
        <f t="shared" si="6"/>
        <v>16197.870348195656</v>
      </c>
      <c r="H16" s="8">
        <f t="shared" si="6"/>
        <v>17742.444536368108</v>
      </c>
      <c r="I16" s="8">
        <f t="shared" si="6"/>
        <v>17922.239285657972</v>
      </c>
      <c r="J16" s="8">
        <f t="shared" si="6"/>
        <v>18264.370626107062</v>
      </c>
    </row>
    <row r="17" spans="1:10" x14ac:dyDescent="0.2">
      <c r="A17" s="3" t="s">
        <v>28</v>
      </c>
      <c r="C17" s="8">
        <f t="shared" ref="C17:J17" si="7">C14*1500</f>
        <v>6951.7750244135586</v>
      </c>
      <c r="D17" s="8">
        <f t="shared" si="7"/>
        <v>9786.6443927567379</v>
      </c>
      <c r="E17" s="8">
        <f t="shared" si="7"/>
        <v>9814.2504980338854</v>
      </c>
      <c r="F17" s="8">
        <f t="shared" si="7"/>
        <v>10456.611145750467</v>
      </c>
      <c r="G17" s="8">
        <f t="shared" si="7"/>
        <v>10798.580232130438</v>
      </c>
      <c r="H17" s="8">
        <f t="shared" si="7"/>
        <v>11828.296357578738</v>
      </c>
      <c r="I17" s="8">
        <f t="shared" si="7"/>
        <v>11948.159523771981</v>
      </c>
      <c r="J17" s="8">
        <f t="shared" si="7"/>
        <v>12176.247084071376</v>
      </c>
    </row>
    <row r="18" spans="1:10" x14ac:dyDescent="0.2">
      <c r="A18" s="3" t="s">
        <v>26</v>
      </c>
      <c r="B18" s="4"/>
      <c r="C18" s="4">
        <v>0.96</v>
      </c>
      <c r="D18" s="5">
        <f t="shared" ref="D18:J18" si="8">C18*D6</f>
        <v>0.96853867642808977</v>
      </c>
      <c r="E18" s="5">
        <f t="shared" si="8"/>
        <v>0.96810711877468447</v>
      </c>
      <c r="F18" s="5">
        <f t="shared" si="8"/>
        <v>0.9663500626143916</v>
      </c>
      <c r="G18" s="5">
        <f t="shared" si="8"/>
        <v>0.96591850496098641</v>
      </c>
      <c r="H18" s="5">
        <f t="shared" si="8"/>
        <v>0.97541277333590215</v>
      </c>
      <c r="I18" s="5">
        <f t="shared" si="8"/>
        <v>0.99292168384548707</v>
      </c>
      <c r="J18" s="5">
        <f t="shared" si="8"/>
        <v>1.0123109527020517</v>
      </c>
    </row>
    <row r="26" spans="1:10" s="10" customFormat="1" x14ac:dyDescent="0.2"/>
    <row r="27" spans="1:10" s="7" customFormat="1" x14ac:dyDescent="0.2"/>
    <row r="28" spans="1:10" s="7" customFormat="1" x14ac:dyDescent="0.2"/>
    <row r="29" spans="1:10" s="7" customFormat="1" x14ac:dyDescent="0.2"/>
  </sheetData>
  <pageMargins left="0.7" right="0.7" top="0.75" bottom="0.75" header="0.3" footer="0.3"/>
  <pageSetup paperSize="9" orientation="landscape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Tom 2010</vt:lpstr>
      <vt:lpstr>From 2011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HELENE</cp:lastModifiedBy>
  <cp:lastPrinted>2019-02-19T14:56:27Z</cp:lastPrinted>
  <dcterms:created xsi:type="dcterms:W3CDTF">2011-01-30T12:05:34Z</dcterms:created>
  <dcterms:modified xsi:type="dcterms:W3CDTF">2019-02-19T14:57:50Z</dcterms:modified>
</cp:coreProperties>
</file>